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3.xml" ContentType="application/vnd.openxmlformats-officedocument.drawing+xml"/>
  <Override PartName="/xl/embeddings/oleObject6.bin" ContentType="application/vnd.openxmlformats-officedocument.oleObject"/>
  <Override PartName="/xl/drawings/drawing4.xml" ContentType="application/vnd.openxmlformats-officedocument.drawing+xml"/>
  <Override PartName="/xl/embeddings/oleObject7.bin" ContentType="application/vnd.openxmlformats-officedocument.oleObject"/>
  <Override PartName="/xl/drawings/drawing5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ropbox\Fakulteta za Elektrotehniko, Računalništvo in Informatiko\Druga stopnja\1 in 2 semester\Teorija elektromagnetnega polja\"/>
    </mc:Choice>
  </mc:AlternateContent>
  <bookViews>
    <workbookView xWindow="0" yWindow="0" windowWidth="28800" windowHeight="11835" activeTab="4"/>
  </bookViews>
  <sheets>
    <sheet name="Naloga 3" sheetId="1" r:id="rId1"/>
    <sheet name="Naloga 4" sheetId="2" r:id="rId2"/>
    <sheet name="Naloga 5" sheetId="3" r:id="rId3"/>
    <sheet name="Naloga 6" sheetId="4" r:id="rId4"/>
    <sheet name="Naloga 7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5" l="1"/>
  <c r="D14" i="5"/>
  <c r="D12" i="5"/>
  <c r="D11" i="5"/>
  <c r="D8" i="5"/>
  <c r="D13" i="5" s="1"/>
  <c r="N8" i="5"/>
  <c r="D7" i="5" s="1"/>
  <c r="K8" i="5"/>
  <c r="D6" i="5" s="1"/>
  <c r="Q6" i="5"/>
  <c r="C8" i="5" s="1"/>
  <c r="N6" i="5"/>
  <c r="C7" i="5" s="1"/>
  <c r="K6" i="5"/>
  <c r="C6" i="5" s="1"/>
  <c r="C1" i="5"/>
  <c r="C13" i="5" s="1"/>
  <c r="F14" i="4"/>
  <c r="F13" i="4"/>
  <c r="Q4" i="4"/>
  <c r="N4" i="4"/>
  <c r="K4" i="4"/>
  <c r="C6" i="4" s="1"/>
  <c r="R2" i="4"/>
  <c r="O2" i="4"/>
  <c r="H12" i="4" s="1"/>
  <c r="L2" i="4"/>
  <c r="H11" i="4" s="1"/>
  <c r="C1" i="4"/>
  <c r="D8" i="3"/>
  <c r="C8" i="3"/>
  <c r="D7" i="3"/>
  <c r="C7" i="3"/>
  <c r="C12" i="3"/>
  <c r="D6" i="3"/>
  <c r="C6" i="3"/>
  <c r="C11" i="3"/>
  <c r="Q8" i="3"/>
  <c r="N8" i="3"/>
  <c r="K8" i="3"/>
  <c r="Q6" i="3"/>
  <c r="N6" i="3"/>
  <c r="K6" i="3"/>
  <c r="C1" i="3"/>
  <c r="E14" i="2"/>
  <c r="C14" i="2"/>
  <c r="Q6" i="2"/>
  <c r="Q4" i="2"/>
  <c r="C8" i="2" s="1"/>
  <c r="E13" i="2" s="1"/>
  <c r="N6" i="2"/>
  <c r="N4" i="2"/>
  <c r="K6" i="2"/>
  <c r="K4" i="2"/>
  <c r="C6" i="2"/>
  <c r="C7" i="2"/>
  <c r="D6" i="2"/>
  <c r="C12" i="2"/>
  <c r="C13" i="2"/>
  <c r="C11" i="2"/>
  <c r="D8" i="2"/>
  <c r="D7" i="2"/>
  <c r="C1" i="2"/>
  <c r="F16" i="1"/>
  <c r="D14" i="1"/>
  <c r="D15" i="1"/>
  <c r="D13" i="1"/>
  <c r="F13" i="1"/>
  <c r="F14" i="1"/>
  <c r="F15" i="1"/>
  <c r="C15" i="1"/>
  <c r="C13" i="1"/>
  <c r="Q8" i="1"/>
  <c r="D10" i="1" s="1"/>
  <c r="Q6" i="1"/>
  <c r="C10" i="1" s="1"/>
  <c r="N8" i="1"/>
  <c r="D9" i="1" s="1"/>
  <c r="N6" i="1"/>
  <c r="C9" i="1" s="1"/>
  <c r="K8" i="1"/>
  <c r="D8" i="1" s="1"/>
  <c r="K6" i="1"/>
  <c r="C8" i="1" s="1"/>
  <c r="C1" i="1"/>
  <c r="C11" i="5" l="1"/>
  <c r="C12" i="5"/>
  <c r="F13" i="5"/>
  <c r="F11" i="5"/>
  <c r="F12" i="5"/>
  <c r="C8" i="4"/>
  <c r="C11" i="4"/>
  <c r="F11" i="4" s="1"/>
  <c r="C12" i="4"/>
  <c r="H13" i="4"/>
  <c r="C13" i="4" s="1"/>
  <c r="C7" i="4"/>
  <c r="F12" i="4" s="1"/>
  <c r="C13" i="3"/>
  <c r="C14" i="3" s="1"/>
  <c r="E12" i="2"/>
  <c r="E11" i="2"/>
  <c r="D16" i="1"/>
  <c r="C14" i="1"/>
  <c r="C16" i="1" s="1"/>
  <c r="D13" i="4" l="1"/>
  <c r="D11" i="4"/>
  <c r="D12" i="4"/>
  <c r="D14" i="4" l="1"/>
</calcChain>
</file>

<file path=xl/sharedStrings.xml><?xml version="1.0" encoding="utf-8"?>
<sst xmlns="http://schemas.openxmlformats.org/spreadsheetml/2006/main" count="234" uniqueCount="48">
  <si>
    <t>α2</t>
  </si>
  <si>
    <t>π</t>
  </si>
  <si>
    <r>
      <t>ε</t>
    </r>
    <r>
      <rPr>
        <vertAlign val="subscript"/>
        <sz val="11"/>
        <color theme="1"/>
        <rFont val="Century Gothic"/>
        <family val="2"/>
        <charset val="238"/>
      </rPr>
      <t>0</t>
    </r>
  </si>
  <si>
    <t>atan(a/b)</t>
  </si>
  <si>
    <t>a =</t>
  </si>
  <si>
    <t>b =</t>
  </si>
  <si>
    <t>180-atan(c/d)</t>
  </si>
  <si>
    <t>c =</t>
  </si>
  <si>
    <t>d =</t>
  </si>
  <si>
    <r>
      <rPr>
        <b/>
        <sz val="11"/>
        <color theme="1"/>
        <rFont val="Calibri"/>
        <family val="2"/>
        <charset val="238"/>
      </rPr>
      <t>α</t>
    </r>
    <r>
      <rPr>
        <b/>
        <sz val="11"/>
        <color theme="1"/>
        <rFont val="Century Gothic"/>
        <family val="2"/>
        <charset val="238"/>
      </rPr>
      <t>1</t>
    </r>
  </si>
  <si>
    <r>
      <rPr>
        <b/>
        <sz val="11"/>
        <color theme="1"/>
        <rFont val="Calibri"/>
        <family val="2"/>
        <charset val="238"/>
      </rPr>
      <t>α</t>
    </r>
    <r>
      <rPr>
        <b/>
        <sz val="11"/>
        <color theme="1"/>
        <rFont val="Century Gothic"/>
        <family val="2"/>
        <charset val="238"/>
      </rPr>
      <t xml:space="preserve">1 = </t>
    </r>
  </si>
  <si>
    <t>α2 =</t>
  </si>
  <si>
    <t>[°]</t>
  </si>
  <si>
    <t>zunanji kot</t>
  </si>
  <si>
    <t>notranji kot</t>
  </si>
  <si>
    <t>r</t>
  </si>
  <si>
    <t>n</t>
  </si>
  <si>
    <t>V [V]</t>
  </si>
  <si>
    <t>q [As/m]</t>
  </si>
  <si>
    <r>
      <rPr>
        <b/>
        <sz val="11"/>
        <color theme="1"/>
        <rFont val="Calibri"/>
        <family val="2"/>
        <charset val="238"/>
      </rPr>
      <t>α</t>
    </r>
    <r>
      <rPr>
        <b/>
        <sz val="11"/>
        <color theme="1"/>
        <rFont val="Century Gothic"/>
        <family val="2"/>
        <charset val="238"/>
      </rPr>
      <t>1 [°]</t>
    </r>
  </si>
  <si>
    <t>α2 [°]</t>
  </si>
  <si>
    <t>x [m]</t>
  </si>
  <si>
    <t>y [m]</t>
  </si>
  <si>
    <t>r [m]</t>
  </si>
  <si>
    <t>L [m]</t>
  </si>
  <si>
    <t>Ex [V/m]</t>
  </si>
  <si>
    <t>Ey [V/m]</t>
  </si>
  <si>
    <t>pravokotnica na točko</t>
  </si>
  <si>
    <t>1r</t>
  </si>
  <si>
    <t>∑</t>
  </si>
  <si>
    <t>1r(Ex)</t>
  </si>
  <si>
    <t>1r(Ey)</t>
  </si>
  <si>
    <t>1y</t>
  </si>
  <si>
    <t>-1x</t>
  </si>
  <si>
    <t>-1y</t>
  </si>
  <si>
    <t>1x</t>
  </si>
  <si>
    <t>ς [As/m2]</t>
  </si>
  <si>
    <t>h</t>
  </si>
  <si>
    <t>atan(x+h/2)</t>
  </si>
  <si>
    <t>atan(x-h/2)</t>
  </si>
  <si>
    <r>
      <t>μ</t>
    </r>
    <r>
      <rPr>
        <vertAlign val="subscript"/>
        <sz val="11"/>
        <color theme="1"/>
        <rFont val="Century Gothic"/>
        <family val="2"/>
        <charset val="238"/>
      </rPr>
      <t>0</t>
    </r>
  </si>
  <si>
    <t>I [A]</t>
  </si>
  <si>
    <t>B [T]</t>
  </si>
  <si>
    <t>Bx [T]</t>
  </si>
  <si>
    <t>By [T]</t>
  </si>
  <si>
    <t>hipo</t>
  </si>
  <si>
    <t>r (hipo)</t>
  </si>
  <si>
    <r>
      <rPr>
        <b/>
        <sz val="11"/>
        <color theme="1"/>
        <rFont val="Century Gothic"/>
        <family val="2"/>
        <charset val="238"/>
      </rPr>
      <t>φ</t>
    </r>
    <r>
      <rPr>
        <b/>
        <sz val="11"/>
        <color theme="1"/>
        <rFont val="Calibri"/>
        <family val="2"/>
        <charset val="238"/>
      </rPr>
      <t xml:space="preserve"> +/- 90°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</si>
</sst>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0.0000"/>
    <numFmt numFmtId="169" formatCode="0.0000E+00"/>
    <numFmt numFmtId="170" formatCode="0.000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sz val="11"/>
      <color theme="1"/>
      <name val="Calibri"/>
      <family val="2"/>
      <charset val="238"/>
    </font>
    <font>
      <vertAlign val="subscript"/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9" fontId="1" fillId="0" borderId="0" xfId="0" quotePrefix="1" applyNumberFormat="1" applyFont="1" applyAlignment="1">
      <alignment horizontal="center" vertical="center"/>
    </xf>
    <xf numFmtId="166" fontId="1" fillId="0" borderId="0" xfId="0" quotePrefix="1" applyNumberFormat="1" applyFont="1" applyFill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1" fontId="1" fillId="0" borderId="0" xfId="0" quotePrefix="1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69" fontId="4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47625</xdr:rowOff>
        </xdr:from>
        <xdr:to>
          <xdr:col>7</xdr:col>
          <xdr:colOff>45720</xdr:colOff>
          <xdr:row>24</xdr:row>
          <xdr:rowOff>47625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142874</xdr:rowOff>
        </xdr:from>
        <xdr:to>
          <xdr:col>7</xdr:col>
          <xdr:colOff>61913</xdr:colOff>
          <xdr:row>34</xdr:row>
          <xdr:rowOff>95249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38099</xdr:colOff>
          <xdr:row>24</xdr:row>
          <xdr:rowOff>95249</xdr:rowOff>
        </xdr:from>
        <xdr:to>
          <xdr:col>7</xdr:col>
          <xdr:colOff>80685</xdr:colOff>
          <xdr:row>29</xdr:row>
          <xdr:rowOff>85725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76200</xdr:colOff>
      <xdr:row>8</xdr:row>
      <xdr:rowOff>104775</xdr:rowOff>
    </xdr:from>
    <xdr:to>
      <xdr:col>17</xdr:col>
      <xdr:colOff>428625</xdr:colOff>
      <xdr:row>35</xdr:row>
      <xdr:rowOff>161925</xdr:rowOff>
    </xdr:to>
    <xdr:pic>
      <xdr:nvPicPr>
        <xdr:cNvPr id="8" name="Picture 7" descr="The 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1819275"/>
          <a:ext cx="5715000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304799</xdr:colOff>
          <xdr:row>22</xdr:row>
          <xdr:rowOff>123825</xdr:rowOff>
        </xdr:from>
        <xdr:to>
          <xdr:col>6</xdr:col>
          <xdr:colOff>542924</xdr:colOff>
          <xdr:row>29</xdr:row>
          <xdr:rowOff>28575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14</xdr:row>
          <xdr:rowOff>123824</xdr:rowOff>
        </xdr:from>
        <xdr:to>
          <xdr:col>4</xdr:col>
          <xdr:colOff>823648</xdr:colOff>
          <xdr:row>22</xdr:row>
          <xdr:rowOff>38099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47625</xdr:colOff>
      <xdr:row>6</xdr:row>
      <xdr:rowOff>142875</xdr:rowOff>
    </xdr:from>
    <xdr:to>
      <xdr:col>17</xdr:col>
      <xdr:colOff>400050</xdr:colOff>
      <xdr:row>33</xdr:row>
      <xdr:rowOff>200025</xdr:rowOff>
    </xdr:to>
    <xdr:pic>
      <xdr:nvPicPr>
        <xdr:cNvPr id="8" name="Picture 7" descr="The 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438275"/>
          <a:ext cx="5715000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8</xdr:row>
      <xdr:rowOff>47625</xdr:rowOff>
    </xdr:from>
    <xdr:to>
      <xdr:col>17</xdr:col>
      <xdr:colOff>400050</xdr:colOff>
      <xdr:row>35</xdr:row>
      <xdr:rowOff>104775</xdr:rowOff>
    </xdr:to>
    <xdr:pic>
      <xdr:nvPicPr>
        <xdr:cNvPr id="4" name="Picture 3" descr="The 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800225"/>
          <a:ext cx="5715000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38101</xdr:colOff>
          <xdr:row>17</xdr:row>
          <xdr:rowOff>47625</xdr:rowOff>
        </xdr:from>
        <xdr:to>
          <xdr:col>6</xdr:col>
          <xdr:colOff>38101</xdr:colOff>
          <xdr:row>21</xdr:row>
          <xdr:rowOff>80380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4</xdr:row>
      <xdr:rowOff>76200</xdr:rowOff>
    </xdr:from>
    <xdr:to>
      <xdr:col>17</xdr:col>
      <xdr:colOff>400050</xdr:colOff>
      <xdr:row>31</xdr:row>
      <xdr:rowOff>133350</xdr:rowOff>
    </xdr:to>
    <xdr:pic>
      <xdr:nvPicPr>
        <xdr:cNvPr id="4" name="Picture 3" descr="The 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990600"/>
          <a:ext cx="5715000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15</xdr:row>
          <xdr:rowOff>76200</xdr:rowOff>
        </xdr:from>
        <xdr:to>
          <xdr:col>3</xdr:col>
          <xdr:colOff>595773</xdr:colOff>
          <xdr:row>19</xdr:row>
          <xdr:rowOff>190500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8</xdr:row>
      <xdr:rowOff>28575</xdr:rowOff>
    </xdr:from>
    <xdr:to>
      <xdr:col>17</xdr:col>
      <xdr:colOff>438150</xdr:colOff>
      <xdr:row>35</xdr:row>
      <xdr:rowOff>85725</xdr:rowOff>
    </xdr:to>
    <xdr:pic>
      <xdr:nvPicPr>
        <xdr:cNvPr id="4" name="Picture 3" descr="The 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781175"/>
          <a:ext cx="5715000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38100</xdr:rowOff>
        </xdr:from>
        <xdr:to>
          <xdr:col>7</xdr:col>
          <xdr:colOff>524878</xdr:colOff>
          <xdr:row>19</xdr:row>
          <xdr:rowOff>95250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0.emf"/><Relationship Id="rId4" Type="http://schemas.openxmlformats.org/officeDocument/2006/relationships/oleObject" Target="../embeddings/oleObject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2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view="pageLayout" zoomScaleNormal="100" workbookViewId="0">
      <selection activeCell="D3" sqref="D3"/>
    </sheetView>
  </sheetViews>
  <sheetFormatPr defaultRowHeight="16.5" x14ac:dyDescent="0.25"/>
  <cols>
    <col min="1" max="1" width="9.140625" style="1"/>
    <col min="2" max="2" width="9.85546875" style="1" bestFit="1" customWidth="1"/>
    <col min="3" max="5" width="12.7109375" style="1" bestFit="1" customWidth="1"/>
    <col min="6" max="6" width="10" style="1" bestFit="1" customWidth="1"/>
    <col min="7" max="8" width="9.140625" style="1"/>
    <col min="9" max="9" width="1.5703125" style="1" customWidth="1"/>
    <col min="10" max="10" width="5.28515625" style="1" bestFit="1" customWidth="1"/>
    <col min="11" max="11" width="15.42578125" style="1" bestFit="1" customWidth="1"/>
    <col min="12" max="12" width="9.140625" style="1"/>
    <col min="13" max="13" width="5.28515625" style="1" bestFit="1" customWidth="1"/>
    <col min="14" max="14" width="15.42578125" style="1" bestFit="1" customWidth="1"/>
    <col min="15" max="15" width="9.140625" style="1"/>
    <col min="16" max="16" width="5.28515625" style="1" bestFit="1" customWidth="1"/>
    <col min="17" max="17" width="15.42578125" style="1" bestFit="1" customWidth="1"/>
    <col min="18" max="19" width="9.140625" style="1"/>
    <col min="20" max="20" width="3.42578125" style="1" bestFit="1" customWidth="1"/>
    <col min="21" max="21" width="25.85546875" style="1" bestFit="1" customWidth="1"/>
    <col min="22" max="16384" width="9.140625" style="1"/>
  </cols>
  <sheetData>
    <row r="1" spans="1:18" x14ac:dyDescent="0.25">
      <c r="B1" s="2" t="s">
        <v>1</v>
      </c>
      <c r="C1" s="1">
        <f>PI()</f>
        <v>3.1415926535897931</v>
      </c>
      <c r="J1" s="4" t="s">
        <v>4</v>
      </c>
      <c r="K1" s="1">
        <v>9</v>
      </c>
      <c r="M1" s="4" t="s">
        <v>4</v>
      </c>
      <c r="N1" s="1">
        <v>9</v>
      </c>
      <c r="P1" s="4" t="s">
        <v>4</v>
      </c>
      <c r="Q1" s="1">
        <v>7</v>
      </c>
    </row>
    <row r="2" spans="1:18" ht="19.5" x14ac:dyDescent="0.25">
      <c r="B2" s="1" t="s">
        <v>2</v>
      </c>
      <c r="C2" s="3">
        <v>8.8541878176099993E-12</v>
      </c>
      <c r="J2" s="4" t="s">
        <v>5</v>
      </c>
      <c r="K2" s="1">
        <v>6</v>
      </c>
      <c r="M2" s="4" t="s">
        <v>5</v>
      </c>
      <c r="N2" s="1">
        <v>9</v>
      </c>
      <c r="P2" s="4" t="s">
        <v>5</v>
      </c>
      <c r="Q2" s="1">
        <v>7</v>
      </c>
    </row>
    <row r="3" spans="1:18" x14ac:dyDescent="0.25">
      <c r="C3" s="3"/>
      <c r="J3" s="4" t="s">
        <v>7</v>
      </c>
      <c r="K3" s="1">
        <v>9</v>
      </c>
      <c r="M3" s="4" t="s">
        <v>7</v>
      </c>
      <c r="N3" s="1">
        <v>9</v>
      </c>
      <c r="P3" s="4" t="s">
        <v>7</v>
      </c>
      <c r="Q3" s="1">
        <v>7</v>
      </c>
    </row>
    <row r="4" spans="1:18" x14ac:dyDescent="0.25">
      <c r="C4" s="3"/>
      <c r="J4" s="4" t="s">
        <v>8</v>
      </c>
      <c r="K4" s="1">
        <v>6</v>
      </c>
      <c r="M4" s="4" t="s">
        <v>8</v>
      </c>
      <c r="N4" s="1">
        <v>11</v>
      </c>
      <c r="P4" s="4" t="s">
        <v>8</v>
      </c>
      <c r="Q4" s="1">
        <v>6</v>
      </c>
    </row>
    <row r="5" spans="1:18" x14ac:dyDescent="0.25">
      <c r="J5" s="4"/>
      <c r="K5" s="1" t="s">
        <v>3</v>
      </c>
      <c r="M5" s="4"/>
      <c r="N5" s="1" t="s">
        <v>3</v>
      </c>
      <c r="P5" s="4"/>
      <c r="Q5" s="1" t="s">
        <v>3</v>
      </c>
    </row>
    <row r="6" spans="1:18" x14ac:dyDescent="0.25">
      <c r="B6" s="4"/>
      <c r="C6" s="4"/>
      <c r="D6" s="4"/>
      <c r="E6" s="4"/>
      <c r="F6" s="4"/>
      <c r="G6" s="4"/>
      <c r="H6" s="4"/>
      <c r="J6" s="4" t="s">
        <v>10</v>
      </c>
      <c r="K6" s="10">
        <f>DEGREES(ATAN(K1/K2))</f>
        <v>56.309932474020215</v>
      </c>
      <c r="L6" s="1" t="s">
        <v>12</v>
      </c>
      <c r="M6" s="4" t="s">
        <v>10</v>
      </c>
      <c r="N6" s="10">
        <f>DEGREES(ATAN(N1/N2))</f>
        <v>45</v>
      </c>
      <c r="O6" s="1" t="s">
        <v>12</v>
      </c>
      <c r="P6" s="4" t="s">
        <v>10</v>
      </c>
      <c r="Q6" s="10">
        <f>DEGREES(ATAN(Q1/Q2))</f>
        <v>45</v>
      </c>
      <c r="R6" s="1" t="s">
        <v>12</v>
      </c>
    </row>
    <row r="7" spans="1:18" x14ac:dyDescent="0.25">
      <c r="A7" s="4" t="s">
        <v>16</v>
      </c>
      <c r="B7" s="4" t="s">
        <v>18</v>
      </c>
      <c r="C7" s="4" t="s">
        <v>19</v>
      </c>
      <c r="D7" s="5" t="s">
        <v>20</v>
      </c>
      <c r="E7" s="5" t="s">
        <v>21</v>
      </c>
      <c r="F7" s="5" t="s">
        <v>22</v>
      </c>
      <c r="G7" s="4" t="s">
        <v>23</v>
      </c>
      <c r="H7" s="4" t="s">
        <v>24</v>
      </c>
      <c r="J7" s="4"/>
      <c r="K7" s="1" t="s">
        <v>6</v>
      </c>
      <c r="M7" s="4"/>
      <c r="N7" s="1" t="s">
        <v>6</v>
      </c>
      <c r="P7" s="4"/>
      <c r="Q7" s="1" t="s">
        <v>6</v>
      </c>
    </row>
    <row r="8" spans="1:18" x14ac:dyDescent="0.25">
      <c r="A8" s="4">
        <v>1</v>
      </c>
      <c r="B8" s="3">
        <v>-6.9999999999999996E-10</v>
      </c>
      <c r="C8" s="6">
        <f>K6</f>
        <v>56.309932474020215</v>
      </c>
      <c r="D8" s="6">
        <f>K8</f>
        <v>123.69006752597979</v>
      </c>
      <c r="E8" s="6">
        <v>0</v>
      </c>
      <c r="F8" s="6">
        <v>9</v>
      </c>
      <c r="G8" s="1">
        <v>9</v>
      </c>
      <c r="H8" s="1">
        <v>12</v>
      </c>
      <c r="J8" s="5" t="s">
        <v>11</v>
      </c>
      <c r="K8" s="10">
        <f>180-DEGREES(ATAN(K3/K4))</f>
        <v>123.69006752597979</v>
      </c>
      <c r="L8" s="1" t="s">
        <v>12</v>
      </c>
      <c r="M8" s="5" t="s">
        <v>11</v>
      </c>
      <c r="N8" s="10">
        <f>180-DEGREES(ATAN(N3/N4))</f>
        <v>140.71059313749964</v>
      </c>
      <c r="O8" s="1" t="s">
        <v>12</v>
      </c>
      <c r="P8" s="5" t="s">
        <v>11</v>
      </c>
      <c r="Q8" s="10">
        <f>180-DEGREES(ATAN(Q3/Q4))</f>
        <v>130.60129464500446</v>
      </c>
      <c r="R8" s="1" t="s">
        <v>12</v>
      </c>
    </row>
    <row r="9" spans="1:18" x14ac:dyDescent="0.25">
      <c r="A9" s="4">
        <v>2</v>
      </c>
      <c r="B9" s="3">
        <v>1.3999999999999999E-9</v>
      </c>
      <c r="C9" s="6">
        <f>N6</f>
        <v>45</v>
      </c>
      <c r="D9" s="6">
        <f>N8</f>
        <v>140.71059313749964</v>
      </c>
      <c r="E9" s="6">
        <v>-1</v>
      </c>
      <c r="F9" s="6">
        <v>9</v>
      </c>
      <c r="G9" s="1">
        <v>9</v>
      </c>
      <c r="H9" s="1">
        <v>20</v>
      </c>
    </row>
    <row r="10" spans="1:18" x14ac:dyDescent="0.25">
      <c r="A10" s="4">
        <v>3</v>
      </c>
      <c r="B10" s="3">
        <v>-1.6000000000000001E-9</v>
      </c>
      <c r="C10" s="6">
        <f>Q6</f>
        <v>45</v>
      </c>
      <c r="D10" s="6">
        <f>Q8</f>
        <v>130.60129464500446</v>
      </c>
      <c r="E10" s="6">
        <v>0.5</v>
      </c>
      <c r="F10" s="6">
        <v>7</v>
      </c>
      <c r="G10" s="1">
        <v>7</v>
      </c>
      <c r="H10" s="1">
        <v>13</v>
      </c>
    </row>
    <row r="11" spans="1:18" x14ac:dyDescent="0.25">
      <c r="B11" s="4"/>
      <c r="C11" s="4"/>
      <c r="D11" s="5"/>
      <c r="E11" s="5"/>
      <c r="F11" s="5"/>
      <c r="G11" s="4"/>
      <c r="H11" s="4"/>
    </row>
    <row r="12" spans="1:18" x14ac:dyDescent="0.25">
      <c r="B12" s="4" t="s">
        <v>16</v>
      </c>
      <c r="C12" s="4" t="s">
        <v>17</v>
      </c>
      <c r="D12" s="4" t="s">
        <v>25</v>
      </c>
      <c r="E12" s="1" t="s">
        <v>30</v>
      </c>
      <c r="F12" s="4" t="s">
        <v>26</v>
      </c>
      <c r="G12" s="1" t="s">
        <v>31</v>
      </c>
    </row>
    <row r="13" spans="1:18" x14ac:dyDescent="0.25">
      <c r="B13" s="4">
        <v>1</v>
      </c>
      <c r="C13" s="6">
        <f>B8/(4*C1*C2)*LN((E8+H8/2+SQRT(POWER(F8,2)+POWER((E8+H8/2),2)))/(E8-H8/2+SQRT(POWER(F8,2)+POWER((E8-H8/2),2))))</f>
        <v>-7.8659337622810899</v>
      </c>
      <c r="D13" s="7">
        <f>(B8/(4*$C$1*$C$2*G8))*((SIN(RADIANS(D8)))-SIN(RADIANS(C8)))</f>
        <v>-7.7608120561679847E-17</v>
      </c>
      <c r="E13" s="1" t="s">
        <v>35</v>
      </c>
      <c r="F13" s="11">
        <f>B8/(4*$C$1*$C$2*G8)*(COS(RADIANS(C8))-COS(RADIANS(D8)))</f>
        <v>-0.7755061595623044</v>
      </c>
      <c r="G13" s="1" t="s">
        <v>32</v>
      </c>
      <c r="K13" s="8"/>
    </row>
    <row r="14" spans="1:18" x14ac:dyDescent="0.25">
      <c r="B14" s="4">
        <v>2</v>
      </c>
      <c r="C14" s="6">
        <f>B9/(4*C1*C2)*LN((E9+H9/2+SQRT(POWER(F9,2)+POWER((E9+H9/2),2)))/(E9-H9/2+SQRT(POWER(F9,2)+POWER((E9-H9/2),2))))</f>
        <v>24.051532876225163</v>
      </c>
      <c r="D14" s="7">
        <f t="shared" ref="D14:D15" si="0">(B9/(4*$C$1*$C$2*G9))*((SIN(RADIANS(D9)))-SIN(RADIANS(C9)))</f>
        <v>-0.10327354822685555</v>
      </c>
      <c r="E14" s="13" t="s">
        <v>32</v>
      </c>
      <c r="F14" s="11">
        <f>B9/(4*$C$1*$C$2*G9)*(COS(RADIANS(C9))-COS(RADIANS(D9)))</f>
        <v>2.0706217969002827</v>
      </c>
      <c r="G14" s="13" t="s">
        <v>33</v>
      </c>
      <c r="R14"/>
    </row>
    <row r="15" spans="1:18" x14ac:dyDescent="0.25">
      <c r="B15" s="4">
        <v>3</v>
      </c>
      <c r="C15" s="6">
        <f>B10/(4*C1*C2)*LN((E10+H10/2+SQRT(POWER(F10,2)+POWER((E10+H10/2),2)))/(E10-H10/2+SQRT(POWER(F10,2)+POWER((E10-H10/2),2))))</f>
        <v>-23.842808083611523</v>
      </c>
      <c r="D15" s="7">
        <f t="shared" si="0"/>
        <v>-0.10713124995349724</v>
      </c>
      <c r="E15" s="13" t="s">
        <v>33</v>
      </c>
      <c r="F15" s="11">
        <f>B10/(4*$C$1*$C$2*G10)*(COS(RADIANS(C10))-COS(RADIANS(D10)))</f>
        <v>-2.7895268541338547</v>
      </c>
      <c r="G15" s="13" t="s">
        <v>34</v>
      </c>
    </row>
    <row r="16" spans="1:18" x14ac:dyDescent="0.25">
      <c r="B16" s="4" t="s">
        <v>29</v>
      </c>
      <c r="C16" s="9">
        <f>SUM(C13:C15)</f>
        <v>-7.657208969667451</v>
      </c>
      <c r="D16" s="9">
        <f>D13+F14*-1+D15*-1</f>
        <v>-1.9634905469467854</v>
      </c>
      <c r="E16" s="11"/>
      <c r="F16" s="9">
        <f>F13+F15*-1+D14</f>
        <v>1.9107471463446948</v>
      </c>
    </row>
    <row r="36" spans="2:5" x14ac:dyDescent="0.25">
      <c r="B36" s="5" t="s">
        <v>0</v>
      </c>
      <c r="C36" s="15" t="s">
        <v>13</v>
      </c>
      <c r="D36" s="15"/>
      <c r="E36" s="15"/>
    </row>
    <row r="37" spans="2:5" x14ac:dyDescent="0.25">
      <c r="B37" s="4" t="s">
        <v>9</v>
      </c>
      <c r="C37" s="15" t="s">
        <v>14</v>
      </c>
      <c r="D37" s="15"/>
      <c r="E37" s="15"/>
    </row>
    <row r="38" spans="2:5" x14ac:dyDescent="0.25">
      <c r="B38" s="4" t="s">
        <v>15</v>
      </c>
      <c r="C38" s="15" t="s">
        <v>27</v>
      </c>
      <c r="D38" s="15"/>
      <c r="E38" s="15"/>
    </row>
  </sheetData>
  <mergeCells count="3">
    <mergeCell ref="C38:E38"/>
    <mergeCell ref="C37:E37"/>
    <mergeCell ref="C36:E36"/>
  </mergeCells>
  <pageMargins left="0.25" right="0.25" top="0.75" bottom="0.75" header="0.3" footer="0.3"/>
  <pageSetup paperSize="9" scale="80" fitToWidth="0" orientation="landscape" horizontalDpi="1200" verticalDpi="1200" r:id="rId1"/>
  <headerFooter>
    <oddHeader>&amp;CNaloga 3 - Gregor Nikolić - E5022214</oddHeader>
  </headerFooter>
  <drawing r:id="rId2"/>
  <legacyDrawing r:id="rId3"/>
  <oleObjects>
    <mc:AlternateContent xmlns:mc="http://schemas.openxmlformats.org/markup-compatibility/2006">
      <mc:Choice Requires="x14">
        <oleObject progId="Equation.DSMT4" shapeId="1027" r:id="rId4">
          <objectPr defaultSize="0" autoPict="0" r:id="rId5">
            <anchor moveWithCells="1">
              <from>
                <xdr:col>1</xdr:col>
                <xdr:colOff>38100</xdr:colOff>
                <xdr:row>16</xdr:row>
                <xdr:rowOff>47625</xdr:rowOff>
              </from>
              <to>
                <xdr:col>7</xdr:col>
                <xdr:colOff>47625</xdr:colOff>
                <xdr:row>24</xdr:row>
                <xdr:rowOff>47625</xdr:rowOff>
              </to>
            </anchor>
          </objectPr>
        </oleObject>
      </mc:Choice>
      <mc:Fallback>
        <oleObject progId="Equation.DSMT4" shapeId="1027" r:id="rId4"/>
      </mc:Fallback>
    </mc:AlternateContent>
    <mc:AlternateContent xmlns:mc="http://schemas.openxmlformats.org/markup-compatibility/2006">
      <mc:Choice Requires="x14">
        <oleObject progId="Equation.DSMT4" shapeId="1029" r:id="rId6">
          <objectPr defaultSize="0" autoPict="0" r:id="rId7">
            <anchor moveWithCells="1">
              <from>
                <xdr:col>1</xdr:col>
                <xdr:colOff>38100</xdr:colOff>
                <xdr:row>29</xdr:row>
                <xdr:rowOff>142875</xdr:rowOff>
              </from>
              <to>
                <xdr:col>7</xdr:col>
                <xdr:colOff>66675</xdr:colOff>
                <xdr:row>34</xdr:row>
                <xdr:rowOff>95250</xdr:rowOff>
              </to>
            </anchor>
          </objectPr>
        </oleObject>
      </mc:Choice>
      <mc:Fallback>
        <oleObject progId="Equation.DSMT4" shapeId="1029" r:id="rId6"/>
      </mc:Fallback>
    </mc:AlternateContent>
    <mc:AlternateContent xmlns:mc="http://schemas.openxmlformats.org/markup-compatibility/2006">
      <mc:Choice Requires="x14">
        <oleObject progId="Equation.DSMT4" shapeId="1030" r:id="rId8">
          <objectPr defaultSize="0" autoPict="0" r:id="rId9">
            <anchor moveWithCells="1">
              <from>
                <xdr:col>1</xdr:col>
                <xdr:colOff>38100</xdr:colOff>
                <xdr:row>24</xdr:row>
                <xdr:rowOff>95250</xdr:rowOff>
              </from>
              <to>
                <xdr:col>7</xdr:col>
                <xdr:colOff>76200</xdr:colOff>
                <xdr:row>29</xdr:row>
                <xdr:rowOff>85725</xdr:rowOff>
              </to>
            </anchor>
          </objectPr>
        </oleObject>
      </mc:Choice>
      <mc:Fallback>
        <oleObject progId="Equation.DSMT4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view="pageLayout" zoomScaleNormal="100" workbookViewId="0">
      <selection activeCell="K4" sqref="K4"/>
    </sheetView>
  </sheetViews>
  <sheetFormatPr defaultRowHeight="16.5" x14ac:dyDescent="0.25"/>
  <cols>
    <col min="1" max="1" width="9.140625" style="1"/>
    <col min="2" max="2" width="9.85546875" style="1" bestFit="1" customWidth="1"/>
    <col min="3" max="5" width="12.7109375" style="1" bestFit="1" customWidth="1"/>
    <col min="6" max="6" width="10" style="1" bestFit="1" customWidth="1"/>
    <col min="7" max="8" width="9.140625" style="1"/>
    <col min="9" max="9" width="1.5703125" style="1" customWidth="1"/>
    <col min="10" max="10" width="5.28515625" style="1" bestFit="1" customWidth="1"/>
    <col min="11" max="11" width="15.42578125" style="1" bestFit="1" customWidth="1"/>
    <col min="12" max="12" width="9.140625" style="1"/>
    <col min="13" max="13" width="5.28515625" style="1" bestFit="1" customWidth="1"/>
    <col min="14" max="14" width="15.42578125" style="1" bestFit="1" customWidth="1"/>
    <col min="15" max="15" width="9.140625" style="1"/>
    <col min="16" max="16" width="5.28515625" style="1" bestFit="1" customWidth="1"/>
    <col min="17" max="17" width="15.42578125" style="1" bestFit="1" customWidth="1"/>
    <col min="18" max="19" width="9.140625" style="1"/>
    <col min="20" max="20" width="25.85546875" style="1" bestFit="1" customWidth="1"/>
    <col min="21" max="16384" width="9.140625" style="1"/>
  </cols>
  <sheetData>
    <row r="1" spans="1:18" x14ac:dyDescent="0.25">
      <c r="B1" s="2" t="s">
        <v>1</v>
      </c>
      <c r="C1" s="1">
        <f>PI()</f>
        <v>3.1415926535897931</v>
      </c>
      <c r="J1" s="4"/>
      <c r="M1" s="4"/>
      <c r="P1" s="4"/>
    </row>
    <row r="2" spans="1:18" ht="19.5" x14ac:dyDescent="0.25">
      <c r="B2" s="1" t="s">
        <v>2</v>
      </c>
      <c r="C2" s="3">
        <v>8.8541878176099993E-12</v>
      </c>
      <c r="J2" s="4"/>
      <c r="M2" s="4"/>
      <c r="P2" s="4"/>
    </row>
    <row r="3" spans="1:18" x14ac:dyDescent="0.25">
      <c r="J3" s="4"/>
      <c r="K3" s="1" t="s">
        <v>38</v>
      </c>
      <c r="M3" s="4"/>
      <c r="N3" s="1" t="s">
        <v>38</v>
      </c>
      <c r="P3" s="4"/>
      <c r="Q3" s="1" t="s">
        <v>38</v>
      </c>
    </row>
    <row r="4" spans="1:18" x14ac:dyDescent="0.25">
      <c r="B4" s="4"/>
      <c r="C4" s="4"/>
      <c r="D4" s="4"/>
      <c r="E4" s="4"/>
      <c r="F4" s="4"/>
      <c r="G4" s="4"/>
      <c r="H4" s="4"/>
      <c r="J4" s="4" t="s">
        <v>10</v>
      </c>
      <c r="K4" s="10">
        <f>(ATAN((E6+G6/2)/F6))</f>
        <v>0.56672921752350636</v>
      </c>
      <c r="L4" s="1" t="s">
        <v>12</v>
      </c>
      <c r="M4" s="4" t="s">
        <v>10</v>
      </c>
      <c r="N4" s="10">
        <f>(ATAN((E7+G7/2)/F7))</f>
        <v>0.83298126667443173</v>
      </c>
      <c r="O4" s="1" t="s">
        <v>12</v>
      </c>
      <c r="P4" s="4" t="s">
        <v>10</v>
      </c>
      <c r="Q4" s="10">
        <f>(ATAN((E8+G8/2)/F8))</f>
        <v>0.50709850439233695</v>
      </c>
      <c r="R4" s="1" t="s">
        <v>12</v>
      </c>
    </row>
    <row r="5" spans="1:18" x14ac:dyDescent="0.25">
      <c r="A5" s="4" t="s">
        <v>16</v>
      </c>
      <c r="B5" s="4" t="s">
        <v>36</v>
      </c>
      <c r="C5" s="4" t="s">
        <v>19</v>
      </c>
      <c r="D5" s="5" t="s">
        <v>20</v>
      </c>
      <c r="E5" s="5" t="s">
        <v>21</v>
      </c>
      <c r="F5" s="5" t="s">
        <v>22</v>
      </c>
      <c r="G5" s="4" t="s">
        <v>37</v>
      </c>
      <c r="H5" s="4"/>
      <c r="J5" s="4"/>
      <c r="K5" s="1" t="s">
        <v>39</v>
      </c>
      <c r="M5" s="4"/>
      <c r="N5" s="1" t="s">
        <v>39</v>
      </c>
      <c r="P5" s="4"/>
      <c r="Q5" s="1" t="s">
        <v>39</v>
      </c>
    </row>
    <row r="6" spans="1:18" x14ac:dyDescent="0.25">
      <c r="A6" s="4">
        <v>1</v>
      </c>
      <c r="B6" s="3">
        <v>1.5E-9</v>
      </c>
      <c r="C6" s="6">
        <f>K4</f>
        <v>0.56672921752350636</v>
      </c>
      <c r="D6" s="6">
        <f>K6</f>
        <v>-0.42662749312687609</v>
      </c>
      <c r="E6" s="12">
        <v>1</v>
      </c>
      <c r="F6" s="12">
        <v>11</v>
      </c>
      <c r="G6" s="1">
        <v>12</v>
      </c>
      <c r="J6" s="5" t="s">
        <v>11</v>
      </c>
      <c r="K6" s="10">
        <f>(ATAN(((E6-G6/2)/F6)))</f>
        <v>-0.42662749312687609</v>
      </c>
      <c r="L6" s="1" t="s">
        <v>12</v>
      </c>
      <c r="M6" s="5" t="s">
        <v>11</v>
      </c>
      <c r="N6" s="10">
        <f>(ATAN((E7-G7/2)/F7))</f>
        <v>-9.9668652491162038E-2</v>
      </c>
      <c r="O6" s="1" t="s">
        <v>12</v>
      </c>
      <c r="P6" s="5" t="s">
        <v>11</v>
      </c>
      <c r="Q6" s="10">
        <f>(ATAN((E8-G8/2)/F8))</f>
        <v>-0.66104316885068692</v>
      </c>
      <c r="R6" s="1" t="s">
        <v>12</v>
      </c>
    </row>
    <row r="7" spans="1:18" x14ac:dyDescent="0.25">
      <c r="A7" s="4">
        <v>2</v>
      </c>
      <c r="B7" s="3">
        <v>-1.6999999999999999E-9</v>
      </c>
      <c r="C7" s="6">
        <f>N4</f>
        <v>0.83298126667443173</v>
      </c>
      <c r="D7" s="6">
        <f>N6</f>
        <v>-9.9668652491162038E-2</v>
      </c>
      <c r="E7" s="12">
        <v>5</v>
      </c>
      <c r="F7" s="12">
        <v>10</v>
      </c>
      <c r="G7" s="1">
        <v>12</v>
      </c>
    </row>
    <row r="8" spans="1:18" x14ac:dyDescent="0.25">
      <c r="A8" s="4">
        <v>3</v>
      </c>
      <c r="B8" s="3">
        <v>1.3999999999999999E-9</v>
      </c>
      <c r="C8" s="6">
        <f>Q4</f>
        <v>0.50709850439233695</v>
      </c>
      <c r="D8" s="6">
        <f>Q6</f>
        <v>-0.66104316885068692</v>
      </c>
      <c r="E8" s="12">
        <v>-1</v>
      </c>
      <c r="F8" s="12">
        <v>9</v>
      </c>
      <c r="G8" s="1">
        <v>12</v>
      </c>
    </row>
    <row r="9" spans="1:18" x14ac:dyDescent="0.25">
      <c r="B9" s="4"/>
      <c r="C9" s="4"/>
      <c r="D9" s="5"/>
      <c r="E9" s="5"/>
      <c r="F9" s="5"/>
      <c r="G9" s="4"/>
      <c r="H9" s="4"/>
    </row>
    <row r="10" spans="1:18" x14ac:dyDescent="0.25">
      <c r="B10" s="4" t="s">
        <v>16</v>
      </c>
      <c r="C10" s="4" t="s">
        <v>25</v>
      </c>
      <c r="D10" s="1" t="s">
        <v>30</v>
      </c>
      <c r="E10" s="4" t="s">
        <v>26</v>
      </c>
      <c r="F10" s="1" t="s">
        <v>31</v>
      </c>
    </row>
    <row r="11" spans="1:18" x14ac:dyDescent="0.25">
      <c r="B11" s="4">
        <v>1</v>
      </c>
      <c r="C11" s="6">
        <f>B6/(4*$C$1*$C$2)*LN((POWER(E6+G6/2,2)+POWER(F6,2))/(POWER(E6-G6/2,2)+POWER(F6,2)))</f>
        <v>2.0517477330011005</v>
      </c>
      <c r="D11" s="16" t="s">
        <v>35</v>
      </c>
      <c r="E11" s="6">
        <f>(B6/(2*$C$1*$C$2))*(C6-D6)</f>
        <v>26.783534640931485</v>
      </c>
      <c r="F11" s="11" t="s">
        <v>32</v>
      </c>
      <c r="K11" s="8"/>
    </row>
    <row r="12" spans="1:18" x14ac:dyDescent="0.25">
      <c r="B12" s="4">
        <v>2</v>
      </c>
      <c r="C12" s="6">
        <f t="shared" ref="C12:C13" si="0">B7/(4*$C$1*$C$2)*LN((POWER(E7+G7/2,2)+POWER(F7,2))/(POWER(E7-G7/2,2)+POWER(F7,2)))</f>
        <v>-11.963974717019671</v>
      </c>
      <c r="D12" s="7" t="s">
        <v>32</v>
      </c>
      <c r="E12" s="6">
        <f t="shared" ref="E12:E13" si="1">(B7/(2*$C$1*$C$2))*(C7-D7)</f>
        <v>-28.499614123184205</v>
      </c>
      <c r="F12" s="17" t="s">
        <v>33</v>
      </c>
      <c r="G12" s="13"/>
    </row>
    <row r="13" spans="1:18" x14ac:dyDescent="0.25">
      <c r="B13" s="4">
        <v>3</v>
      </c>
      <c r="C13" s="6">
        <f t="shared" si="0"/>
        <v>-2.5680446185812018</v>
      </c>
      <c r="D13" s="16" t="s">
        <v>33</v>
      </c>
      <c r="E13" s="6">
        <f t="shared" si="1"/>
        <v>29.396454593147354</v>
      </c>
      <c r="F13" s="17" t="s">
        <v>34</v>
      </c>
      <c r="G13" s="13"/>
    </row>
    <row r="14" spans="1:18" x14ac:dyDescent="0.25">
      <c r="B14" s="4" t="s">
        <v>29</v>
      </c>
      <c r="C14" s="9">
        <f>C11+E12*-1+C13*-1</f>
        <v>33.119406474766507</v>
      </c>
      <c r="D14" s="14"/>
      <c r="E14" s="9">
        <f>C12+E11+E13*-1</f>
        <v>-14.576894669235539</v>
      </c>
      <c r="F14" s="14"/>
    </row>
    <row r="19" spans="6:6" x14ac:dyDescent="0.25">
      <c r="F19"/>
    </row>
  </sheetData>
  <pageMargins left="0.25" right="0.25" top="0.75" bottom="0.75" header="0.3" footer="0.3"/>
  <pageSetup paperSize="9" scale="80" orientation="landscape" horizontalDpi="1200" verticalDpi="1200" r:id="rId1"/>
  <headerFooter>
    <oddHeader>&amp;CNaloga 4 - Gregor Nikolić - E5022214</oddHeader>
  </headerFooter>
  <drawing r:id="rId2"/>
  <legacyDrawing r:id="rId3"/>
  <oleObjects>
    <mc:AlternateContent xmlns:mc="http://schemas.openxmlformats.org/markup-compatibility/2006">
      <mc:Choice Requires="x14">
        <oleObject progId="Equation.DSMT4" shapeId="2053" r:id="rId4">
          <objectPr defaultSize="0" autoPict="0" r:id="rId5">
            <anchor moveWithCells="1">
              <from>
                <xdr:col>0</xdr:col>
                <xdr:colOff>304800</xdr:colOff>
                <xdr:row>22</xdr:row>
                <xdr:rowOff>123825</xdr:rowOff>
              </from>
              <to>
                <xdr:col>6</xdr:col>
                <xdr:colOff>542925</xdr:colOff>
                <xdr:row>29</xdr:row>
                <xdr:rowOff>28575</xdr:rowOff>
              </to>
            </anchor>
          </objectPr>
        </oleObject>
      </mc:Choice>
      <mc:Fallback>
        <oleObject progId="Equation.DSMT4" shapeId="2053" r:id="rId4"/>
      </mc:Fallback>
    </mc:AlternateContent>
    <mc:AlternateContent xmlns:mc="http://schemas.openxmlformats.org/markup-compatibility/2006">
      <mc:Choice Requires="x14">
        <oleObject progId="Equation.DSMT4" shapeId="2054" r:id="rId6">
          <objectPr defaultSize="0" autoPict="0" r:id="rId7">
            <anchor moveWithCells="1">
              <from>
                <xdr:col>0</xdr:col>
                <xdr:colOff>295275</xdr:colOff>
                <xdr:row>14</xdr:row>
                <xdr:rowOff>123825</xdr:rowOff>
              </from>
              <to>
                <xdr:col>4</xdr:col>
                <xdr:colOff>819150</xdr:colOff>
                <xdr:row>22</xdr:row>
                <xdr:rowOff>38100</xdr:rowOff>
              </to>
            </anchor>
          </objectPr>
        </oleObject>
      </mc:Choice>
      <mc:Fallback>
        <oleObject progId="Equation.DSMT4" shapeId="2054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view="pageLayout" zoomScaleNormal="100" workbookViewId="0">
      <selection activeCell="K6" sqref="K6"/>
    </sheetView>
  </sheetViews>
  <sheetFormatPr defaultRowHeight="16.5" x14ac:dyDescent="0.25"/>
  <cols>
    <col min="1" max="1" width="9.140625" style="1"/>
    <col min="2" max="2" width="10.42578125" style="1" bestFit="1" customWidth="1"/>
    <col min="3" max="5" width="12.7109375" style="1" bestFit="1" customWidth="1"/>
    <col min="6" max="6" width="10" style="1" bestFit="1" customWidth="1"/>
    <col min="7" max="8" width="9.140625" style="1"/>
    <col min="9" max="9" width="1.5703125" style="1" customWidth="1"/>
    <col min="10" max="10" width="5.28515625" style="1" bestFit="1" customWidth="1"/>
    <col min="11" max="11" width="15.42578125" style="1" bestFit="1" customWidth="1"/>
    <col min="12" max="12" width="9.140625" style="1"/>
    <col min="13" max="13" width="5.28515625" style="1" bestFit="1" customWidth="1"/>
    <col min="14" max="14" width="15.42578125" style="1" bestFit="1" customWidth="1"/>
    <col min="15" max="15" width="9.140625" style="1"/>
    <col min="16" max="16" width="5.28515625" style="1" bestFit="1" customWidth="1"/>
    <col min="17" max="17" width="15.42578125" style="1" bestFit="1" customWidth="1"/>
    <col min="18" max="19" width="9.140625" style="1"/>
    <col min="20" max="20" width="25.85546875" style="1" bestFit="1" customWidth="1"/>
    <col min="21" max="16384" width="9.140625" style="1"/>
  </cols>
  <sheetData>
    <row r="1" spans="1:18" x14ac:dyDescent="0.25">
      <c r="B1" s="2" t="s">
        <v>1</v>
      </c>
      <c r="C1" s="1">
        <f>PI()</f>
        <v>3.1415926535897931</v>
      </c>
      <c r="J1" s="4" t="s">
        <v>4</v>
      </c>
      <c r="K1" s="1">
        <v>6</v>
      </c>
      <c r="M1" s="4" t="s">
        <v>4</v>
      </c>
      <c r="N1" s="1">
        <v>11</v>
      </c>
      <c r="P1" s="4" t="s">
        <v>4</v>
      </c>
      <c r="Q1" s="1">
        <v>10</v>
      </c>
    </row>
    <row r="2" spans="1:18" ht="19.5" x14ac:dyDescent="0.25">
      <c r="B2" s="1" t="s">
        <v>2</v>
      </c>
      <c r="C2" s="3">
        <v>8.8541878176099993E-12</v>
      </c>
      <c r="J2" s="4" t="s">
        <v>5</v>
      </c>
      <c r="K2" s="1">
        <v>3</v>
      </c>
      <c r="M2" s="4" t="s">
        <v>5</v>
      </c>
      <c r="N2" s="1">
        <v>6</v>
      </c>
      <c r="P2" s="4" t="s">
        <v>5</v>
      </c>
      <c r="Q2" s="1">
        <v>7</v>
      </c>
    </row>
    <row r="3" spans="1:18" ht="19.5" x14ac:dyDescent="0.25">
      <c r="B3" s="1" t="s">
        <v>40</v>
      </c>
      <c r="C3" s="3">
        <v>1.25663706144E-6</v>
      </c>
      <c r="J3" s="4" t="s">
        <v>7</v>
      </c>
      <c r="K3" s="1">
        <v>6</v>
      </c>
      <c r="M3" s="4" t="s">
        <v>7</v>
      </c>
      <c r="N3" s="1">
        <v>11</v>
      </c>
      <c r="P3" s="4" t="s">
        <v>7</v>
      </c>
      <c r="Q3" s="1">
        <v>10</v>
      </c>
    </row>
    <row r="4" spans="1:18" x14ac:dyDescent="0.25">
      <c r="B4" s="4"/>
      <c r="C4" s="4"/>
      <c r="D4" s="4"/>
      <c r="E4" s="4"/>
      <c r="F4" s="4"/>
      <c r="G4" s="4"/>
      <c r="H4" s="4"/>
      <c r="J4" s="4" t="s">
        <v>8</v>
      </c>
      <c r="K4" s="1">
        <v>5</v>
      </c>
      <c r="M4" s="4" t="s">
        <v>8</v>
      </c>
      <c r="N4" s="1">
        <v>5</v>
      </c>
      <c r="P4" s="4" t="s">
        <v>8</v>
      </c>
      <c r="Q4" s="1">
        <v>5</v>
      </c>
    </row>
    <row r="5" spans="1:18" x14ac:dyDescent="0.25">
      <c r="A5" s="4" t="s">
        <v>16</v>
      </c>
      <c r="B5" s="4" t="s">
        <v>41</v>
      </c>
      <c r="C5" s="4" t="s">
        <v>19</v>
      </c>
      <c r="D5" s="5" t="s">
        <v>20</v>
      </c>
      <c r="E5" s="4" t="s">
        <v>15</v>
      </c>
      <c r="F5" s="5"/>
      <c r="H5" s="4"/>
      <c r="J5" s="4"/>
      <c r="K5" s="1" t="s">
        <v>3</v>
      </c>
      <c r="M5" s="4"/>
      <c r="N5" s="1" t="s">
        <v>3</v>
      </c>
      <c r="P5" s="4"/>
      <c r="Q5" s="1" t="s">
        <v>3</v>
      </c>
    </row>
    <row r="6" spans="1:18" x14ac:dyDescent="0.25">
      <c r="A6" s="4">
        <v>1</v>
      </c>
      <c r="B6" s="12">
        <v>16</v>
      </c>
      <c r="C6" s="6">
        <f>COS(RADIANS(K6))</f>
        <v>0.44721359549995804</v>
      </c>
      <c r="D6" s="6">
        <f>COS(RADIANS(K8))</f>
        <v>-0.6401843996644796</v>
      </c>
      <c r="E6" s="1">
        <v>6</v>
      </c>
      <c r="F6" s="12"/>
      <c r="J6" s="4" t="s">
        <v>10</v>
      </c>
      <c r="K6" s="10">
        <f>DEGREES(ATAN(K1/K2))</f>
        <v>63.43494882292201</v>
      </c>
      <c r="L6" s="1" t="s">
        <v>12</v>
      </c>
      <c r="M6" s="4" t="s">
        <v>10</v>
      </c>
      <c r="N6" s="10">
        <f>DEGREES(ATAN(N1/N2))</f>
        <v>61.389540334034791</v>
      </c>
      <c r="O6" s="1" t="s">
        <v>12</v>
      </c>
      <c r="P6" s="4" t="s">
        <v>10</v>
      </c>
      <c r="Q6" s="10">
        <f>DEGREES(ATAN(Q1/Q2))</f>
        <v>55.007979801441337</v>
      </c>
      <c r="R6" s="1" t="s">
        <v>12</v>
      </c>
    </row>
    <row r="7" spans="1:18" x14ac:dyDescent="0.25">
      <c r="A7" s="4">
        <v>2</v>
      </c>
      <c r="B7" s="12">
        <v>10</v>
      </c>
      <c r="C7" s="6">
        <f>COS(RADIANS(N6))</f>
        <v>0.4788521306805732</v>
      </c>
      <c r="D7" s="6">
        <f>COS(RADIANS(N8))</f>
        <v>-0.41380294430118392</v>
      </c>
      <c r="E7" s="1">
        <v>11</v>
      </c>
      <c r="F7" s="12"/>
      <c r="J7" s="4"/>
      <c r="K7" s="1" t="s">
        <v>6</v>
      </c>
      <c r="M7" s="4"/>
      <c r="N7" s="1" t="s">
        <v>6</v>
      </c>
      <c r="P7" s="4"/>
      <c r="Q7" s="1" t="s">
        <v>6</v>
      </c>
    </row>
    <row r="8" spans="1:18" x14ac:dyDescent="0.25">
      <c r="A8" s="4">
        <v>3</v>
      </c>
      <c r="B8" s="12">
        <v>-13</v>
      </c>
      <c r="C8" s="6">
        <f>COS(RADIANS(Q6))</f>
        <v>0.57346234436332832</v>
      </c>
      <c r="D8" s="6">
        <f>COS(RADIANS(Q8))</f>
        <v>-0.44721359549995793</v>
      </c>
      <c r="E8" s="1">
        <v>10</v>
      </c>
      <c r="F8" s="12"/>
      <c r="J8" s="5" t="s">
        <v>11</v>
      </c>
      <c r="K8" s="10">
        <f>180-DEGREES(ATAN(K3/K4))</f>
        <v>129.80557109226518</v>
      </c>
      <c r="L8" s="1" t="s">
        <v>12</v>
      </c>
      <c r="M8" s="5" t="s">
        <v>11</v>
      </c>
      <c r="N8" s="10">
        <f>180-DEGREES(ATAN(N3/N4))</f>
        <v>114.44395478041653</v>
      </c>
      <c r="O8" s="1" t="s">
        <v>12</v>
      </c>
      <c r="P8" s="5" t="s">
        <v>11</v>
      </c>
      <c r="Q8" s="10">
        <f>180-DEGREES(ATAN(Q3/Q4))</f>
        <v>116.56505117707799</v>
      </c>
      <c r="R8" s="1" t="s">
        <v>12</v>
      </c>
    </row>
    <row r="9" spans="1:18" x14ac:dyDescent="0.25">
      <c r="B9" s="4"/>
      <c r="C9" s="4"/>
      <c r="D9" s="5"/>
      <c r="E9" s="5"/>
      <c r="F9" s="5"/>
      <c r="G9" s="4"/>
      <c r="H9" s="4"/>
    </row>
    <row r="10" spans="1:18" x14ac:dyDescent="0.25">
      <c r="B10" s="4" t="s">
        <v>16</v>
      </c>
      <c r="C10" s="4" t="s">
        <v>42</v>
      </c>
      <c r="D10" s="1" t="s">
        <v>28</v>
      </c>
      <c r="E10" s="4"/>
    </row>
    <row r="11" spans="1:18" x14ac:dyDescent="0.25">
      <c r="B11" s="4">
        <v>1</v>
      </c>
      <c r="C11" s="7">
        <f>(($C$3*B6)/(4*$C$1*E6))*(C6-D6)</f>
        <v>2.8997279871145879E-7</v>
      </c>
      <c r="D11" s="19">
        <v>1</v>
      </c>
      <c r="E11" s="6"/>
      <c r="F11" s="11"/>
      <c r="K11" s="8"/>
    </row>
    <row r="12" spans="1:18" x14ac:dyDescent="0.25">
      <c r="B12" s="4">
        <v>2</v>
      </c>
      <c r="C12" s="7">
        <f>(($C$3*B7)/(4*$C$1*E7))*(C7-D7)</f>
        <v>8.1150461362241581E-8</v>
      </c>
      <c r="D12" s="12">
        <v>1</v>
      </c>
      <c r="E12" s="6"/>
      <c r="F12" s="17"/>
      <c r="G12" s="13"/>
    </row>
    <row r="13" spans="1:18" x14ac:dyDescent="0.25">
      <c r="B13" s="4">
        <v>3</v>
      </c>
      <c r="C13" s="7">
        <f>(($C$3*B8)/(4*$C$1*E8))*(C8-D8)</f>
        <v>-1.326878721826583E-7</v>
      </c>
      <c r="D13" s="19">
        <v>-1</v>
      </c>
      <c r="E13" s="6"/>
      <c r="F13" s="17"/>
      <c r="G13" s="13"/>
    </row>
    <row r="14" spans="1:18" x14ac:dyDescent="0.25">
      <c r="B14" s="4" t="s">
        <v>29</v>
      </c>
      <c r="C14" s="18">
        <f>C11*D11+C12*D12+C13*D13</f>
        <v>5.0381113225635864E-7</v>
      </c>
      <c r="D14" s="20"/>
      <c r="E14" s="14"/>
      <c r="F14" s="14"/>
    </row>
    <row r="15" spans="1:18" x14ac:dyDescent="0.25">
      <c r="C15" s="7"/>
    </row>
    <row r="21" spans="2:5" x14ac:dyDescent="0.25">
      <c r="E21"/>
    </row>
    <row r="23" spans="2:5" x14ac:dyDescent="0.25">
      <c r="B23" s="5" t="s">
        <v>0</v>
      </c>
      <c r="C23" s="15" t="s">
        <v>13</v>
      </c>
      <c r="D23" s="15"/>
      <c r="E23" s="15"/>
    </row>
    <row r="24" spans="2:5" x14ac:dyDescent="0.25">
      <c r="B24" s="4" t="s">
        <v>9</v>
      </c>
      <c r="C24" s="15" t="s">
        <v>14</v>
      </c>
      <c r="D24" s="15"/>
      <c r="E24" s="15"/>
    </row>
    <row r="25" spans="2:5" x14ac:dyDescent="0.25">
      <c r="B25" s="4" t="s">
        <v>15</v>
      </c>
      <c r="C25" s="15" t="s">
        <v>27</v>
      </c>
      <c r="D25" s="15"/>
      <c r="E25" s="15"/>
    </row>
  </sheetData>
  <mergeCells count="3">
    <mergeCell ref="C23:E23"/>
    <mergeCell ref="C24:E24"/>
    <mergeCell ref="C25:E25"/>
  </mergeCells>
  <pageMargins left="0.25" right="0.25" top="0.75" bottom="0.75" header="0.3" footer="0.3"/>
  <pageSetup paperSize="9" scale="80" orientation="landscape" horizontalDpi="1200" verticalDpi="1200" r:id="rId1"/>
  <headerFooter>
    <oddHeader>&amp;CNaloga 5 - Gregor Nikolić - E5022214</oddHeader>
  </headerFooter>
  <drawing r:id="rId2"/>
  <legacyDrawing r:id="rId3"/>
  <oleObjects>
    <mc:AlternateContent xmlns:mc="http://schemas.openxmlformats.org/markup-compatibility/2006">
      <mc:Choice Requires="x14">
        <oleObject progId="Equation.DSMT4" shapeId="3076" r:id="rId4">
          <objectPr defaultSize="0" autoPict="0" r:id="rId5">
            <anchor moveWithCells="1">
              <from>
                <xdr:col>1</xdr:col>
                <xdr:colOff>38100</xdr:colOff>
                <xdr:row>17</xdr:row>
                <xdr:rowOff>47625</xdr:rowOff>
              </from>
              <to>
                <xdr:col>6</xdr:col>
                <xdr:colOff>38100</xdr:colOff>
                <xdr:row>21</xdr:row>
                <xdr:rowOff>76200</xdr:rowOff>
              </to>
            </anchor>
          </objectPr>
        </oleObject>
      </mc:Choice>
      <mc:Fallback>
        <oleObject progId="Equation.DSMT4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view="pageLayout" zoomScaleNormal="100" workbookViewId="0">
      <selection activeCell="E21" sqref="E21"/>
    </sheetView>
  </sheetViews>
  <sheetFormatPr defaultRowHeight="16.5" x14ac:dyDescent="0.25"/>
  <cols>
    <col min="1" max="1" width="9.140625" style="1"/>
    <col min="2" max="2" width="10.42578125" style="1" bestFit="1" customWidth="1"/>
    <col min="3" max="4" width="12.7109375" style="1" bestFit="1" customWidth="1"/>
    <col min="5" max="5" width="8.5703125" style="1" customWidth="1"/>
    <col min="6" max="6" width="12.42578125" style="1" bestFit="1" customWidth="1"/>
    <col min="7" max="7" width="8.5703125" style="1" customWidth="1"/>
    <col min="8" max="8" width="9.140625" style="1"/>
    <col min="9" max="9" width="1.5703125" style="1" customWidth="1"/>
    <col min="10" max="10" width="5.28515625" style="1" bestFit="1" customWidth="1"/>
    <col min="11" max="11" width="15.42578125" style="1" bestFit="1" customWidth="1"/>
    <col min="12" max="12" width="9.140625" style="1"/>
    <col min="13" max="13" width="5.28515625" style="1" bestFit="1" customWidth="1"/>
    <col min="14" max="14" width="15.42578125" style="1" bestFit="1" customWidth="1"/>
    <col min="15" max="15" width="9.140625" style="1"/>
    <col min="16" max="16" width="5.28515625" style="1" bestFit="1" customWidth="1"/>
    <col min="17" max="17" width="15.42578125" style="1" bestFit="1" customWidth="1"/>
    <col min="18" max="19" width="9.140625" style="1"/>
    <col min="20" max="20" width="25.85546875" style="1" bestFit="1" customWidth="1"/>
    <col min="21" max="16384" width="9.140625" style="1"/>
  </cols>
  <sheetData>
    <row r="1" spans="1:19" x14ac:dyDescent="0.25">
      <c r="B1" s="2" t="s">
        <v>1</v>
      </c>
      <c r="C1" s="1">
        <f>PI()</f>
        <v>3.1415926535897931</v>
      </c>
      <c r="J1" s="4" t="s">
        <v>4</v>
      </c>
      <c r="K1" s="1">
        <v>9</v>
      </c>
      <c r="L1" s="4" t="s">
        <v>45</v>
      </c>
      <c r="M1" s="4" t="s">
        <v>4</v>
      </c>
      <c r="N1" s="1">
        <v>13</v>
      </c>
      <c r="O1" s="4" t="s">
        <v>45</v>
      </c>
      <c r="P1" s="4" t="s">
        <v>4</v>
      </c>
      <c r="Q1" s="1">
        <v>10</v>
      </c>
      <c r="R1" s="4" t="s">
        <v>45</v>
      </c>
    </row>
    <row r="2" spans="1:19" ht="19.5" x14ac:dyDescent="0.25">
      <c r="B2" s="1" t="s">
        <v>2</v>
      </c>
      <c r="C2" s="3">
        <v>8.8541878176099993E-12</v>
      </c>
      <c r="J2" s="4" t="s">
        <v>5</v>
      </c>
      <c r="K2" s="1">
        <v>6</v>
      </c>
      <c r="L2" s="1">
        <f>SQRT(POWER(K1,2)+POWER(K2,2))</f>
        <v>10.816653826391969</v>
      </c>
      <c r="M2" s="4" t="s">
        <v>5</v>
      </c>
      <c r="N2" s="1">
        <v>2</v>
      </c>
      <c r="O2" s="1">
        <f>SQRT(POWER(N1,2)+POWER(N2,2))</f>
        <v>13.152946437965905</v>
      </c>
      <c r="P2" s="4" t="s">
        <v>5</v>
      </c>
      <c r="Q2" s="1">
        <v>5</v>
      </c>
      <c r="R2" s="1">
        <f>SQRT(POWER(Q1,2)+POWER(Q2,2))</f>
        <v>11.180339887498949</v>
      </c>
      <c r="S2"/>
    </row>
    <row r="3" spans="1:19" ht="19.5" x14ac:dyDescent="0.25">
      <c r="B3" s="1" t="s">
        <v>40</v>
      </c>
      <c r="C3" s="3">
        <v>1.25663706144E-6</v>
      </c>
      <c r="J3" s="4"/>
      <c r="K3" s="1" t="s">
        <v>3</v>
      </c>
      <c r="M3" s="4"/>
      <c r="N3" s="1" t="s">
        <v>3</v>
      </c>
      <c r="P3" s="4"/>
      <c r="Q3" s="1" t="s">
        <v>3</v>
      </c>
    </row>
    <row r="4" spans="1:19" x14ac:dyDescent="0.25">
      <c r="B4" s="4"/>
      <c r="C4" s="4"/>
      <c r="D4" s="4"/>
      <c r="E4" s="4"/>
      <c r="F4" s="4"/>
      <c r="G4" s="4"/>
      <c r="H4" s="4"/>
      <c r="J4" s="4" t="s">
        <v>10</v>
      </c>
      <c r="K4" s="10">
        <f>DEGREES(ATAN(K1/K2))</f>
        <v>56.309932474020215</v>
      </c>
      <c r="L4" s="1" t="s">
        <v>12</v>
      </c>
      <c r="M4" s="4" t="s">
        <v>10</v>
      </c>
      <c r="N4" s="10">
        <f>DEGREES(ATAN(N1/N2))</f>
        <v>81.253837737444798</v>
      </c>
      <c r="O4" s="1" t="s">
        <v>12</v>
      </c>
      <c r="P4" s="4" t="s">
        <v>10</v>
      </c>
      <c r="Q4" s="10">
        <f>DEGREES(ATAN(Q1/Q2))</f>
        <v>63.43494882292201</v>
      </c>
      <c r="R4" s="1" t="s">
        <v>12</v>
      </c>
    </row>
    <row r="5" spans="1:19" x14ac:dyDescent="0.25">
      <c r="A5" s="4" t="s">
        <v>16</v>
      </c>
      <c r="B5" s="4" t="s">
        <v>41</v>
      </c>
      <c r="C5" s="4" t="s">
        <v>19</v>
      </c>
      <c r="D5" s="5" t="s">
        <v>47</v>
      </c>
      <c r="F5" s="5"/>
      <c r="G5" s="4"/>
      <c r="H5" s="4"/>
    </row>
    <row r="6" spans="1:19" x14ac:dyDescent="0.25">
      <c r="A6" s="4">
        <v>1</v>
      </c>
      <c r="B6" s="12">
        <v>120</v>
      </c>
      <c r="C6" s="6">
        <f>K4</f>
        <v>56.309932474020215</v>
      </c>
      <c r="D6" s="12">
        <v>90</v>
      </c>
      <c r="F6" s="12"/>
    </row>
    <row r="7" spans="1:19" x14ac:dyDescent="0.25">
      <c r="A7" s="4">
        <v>2</v>
      </c>
      <c r="B7" s="12">
        <v>130</v>
      </c>
      <c r="C7" s="6">
        <f>N4</f>
        <v>81.253837737444798</v>
      </c>
      <c r="D7" s="12">
        <v>90</v>
      </c>
      <c r="F7" s="12"/>
    </row>
    <row r="8" spans="1:19" x14ac:dyDescent="0.25">
      <c r="A8" s="4">
        <v>3</v>
      </c>
      <c r="B8" s="12">
        <v>-110</v>
      </c>
      <c r="C8" s="6">
        <f>Q4</f>
        <v>63.43494882292201</v>
      </c>
      <c r="D8" s="12">
        <v>-90</v>
      </c>
      <c r="F8" s="12"/>
    </row>
    <row r="9" spans="1:19" x14ac:dyDescent="0.25">
      <c r="B9" s="4"/>
      <c r="C9" s="4"/>
      <c r="D9" s="5"/>
      <c r="E9" s="5"/>
      <c r="F9" s="5"/>
      <c r="G9" s="4"/>
      <c r="H9" s="4"/>
    </row>
    <row r="10" spans="1:19" x14ac:dyDescent="0.25">
      <c r="B10" s="4" t="s">
        <v>16</v>
      </c>
      <c r="C10" s="4" t="s">
        <v>42</v>
      </c>
      <c r="D10" s="4" t="s">
        <v>43</v>
      </c>
      <c r="E10" s="1" t="s">
        <v>28</v>
      </c>
      <c r="F10" s="4" t="s">
        <v>44</v>
      </c>
      <c r="G10" s="1" t="s">
        <v>28</v>
      </c>
      <c r="H10" s="4" t="s">
        <v>46</v>
      </c>
    </row>
    <row r="11" spans="1:19" x14ac:dyDescent="0.25">
      <c r="B11" s="4">
        <v>1</v>
      </c>
      <c r="C11" s="7">
        <f>($C$3*B6)/(2*$C$1*H11)</f>
        <v>2.2188007849081249E-6</v>
      </c>
      <c r="D11" s="16">
        <f>C11*COS(RADIANS(C6+D6))</f>
        <v>-1.8461538461598441E-6</v>
      </c>
      <c r="E11" s="13" t="s">
        <v>33</v>
      </c>
      <c r="F11" s="16">
        <f>C11*SIN(RADIANS(C6+D6))</f>
        <v>1.2307692307732294E-6</v>
      </c>
      <c r="G11" s="13" t="s">
        <v>32</v>
      </c>
      <c r="H11" s="11">
        <f>L2</f>
        <v>10.816653826391969</v>
      </c>
      <c r="K11" s="8"/>
    </row>
    <row r="12" spans="1:19" x14ac:dyDescent="0.25">
      <c r="B12" s="4">
        <v>2</v>
      </c>
      <c r="C12" s="7">
        <f>($C$3*B7)/(2*$C$1*H12)</f>
        <v>1.9767433953076568E-6</v>
      </c>
      <c r="D12" s="16">
        <f>C12*COS(RADIANS(C7+D7))</f>
        <v>-1.9537572254398739E-6</v>
      </c>
      <c r="E12" s="13" t="s">
        <v>34</v>
      </c>
      <c r="F12" s="16">
        <f>C12*SIN(RADIANS(C7+D7))</f>
        <v>3.0057803468305745E-7</v>
      </c>
      <c r="G12" s="13" t="s">
        <v>33</v>
      </c>
      <c r="H12" s="17">
        <f>O2</f>
        <v>13.152946437965905</v>
      </c>
    </row>
    <row r="13" spans="1:19" x14ac:dyDescent="0.25">
      <c r="B13" s="4">
        <v>3</v>
      </c>
      <c r="C13" s="7">
        <f>($C$3*B8)/(2*$C$1*H13)</f>
        <v>-1.9677398202062079E-6</v>
      </c>
      <c r="D13" s="16">
        <f>C13*COS(RADIANS(C8+D8))</f>
        <v>-1.760000000005718E-6</v>
      </c>
      <c r="E13" s="13" t="s">
        <v>33</v>
      </c>
      <c r="F13" s="16">
        <f>C13*SIN(RADIANS(C8+D8))</f>
        <v>8.8000000000285899E-7</v>
      </c>
      <c r="G13" s="13" t="s">
        <v>32</v>
      </c>
      <c r="H13" s="17">
        <f>R2</f>
        <v>11.180339887498949</v>
      </c>
    </row>
    <row r="14" spans="1:19" x14ac:dyDescent="0.25">
      <c r="B14" s="4" t="s">
        <v>29</v>
      </c>
      <c r="C14" s="21"/>
      <c r="D14" s="18">
        <f>D11*-1+F12*-1+D13*-1</f>
        <v>3.3055758114825045E-6</v>
      </c>
      <c r="F14" s="18">
        <f>F11*1+D12*-1+F13*1</f>
        <v>4.0645264562159621E-6</v>
      </c>
      <c r="G14" s="14"/>
    </row>
    <row r="15" spans="1:19" x14ac:dyDescent="0.25">
      <c r="C15" s="7"/>
      <c r="D15" s="7"/>
      <c r="F15" s="7"/>
    </row>
    <row r="21" spans="5:5" x14ac:dyDescent="0.25">
      <c r="E21"/>
    </row>
  </sheetData>
  <pageMargins left="0.25" right="0.25" top="0.75" bottom="0.75" header="0.3" footer="0.3"/>
  <pageSetup paperSize="9" scale="82" orientation="landscape" horizontalDpi="1200" verticalDpi="1200" r:id="rId1"/>
  <headerFooter>
    <oddHeader>&amp;CNaloga 6 - Gregor Nikolić - E5022214</oddHeader>
  </headerFooter>
  <drawing r:id="rId2"/>
  <legacyDrawing r:id="rId3"/>
  <oleObjects>
    <mc:AlternateContent xmlns:mc="http://schemas.openxmlformats.org/markup-compatibility/2006">
      <mc:Choice Requires="x14">
        <oleObject progId="Equation.DSMT4" shapeId="4099" r:id="rId4">
          <objectPr defaultSize="0" autoPict="0" r:id="rId5">
            <anchor moveWithCells="1">
              <from>
                <xdr:col>1</xdr:col>
                <xdr:colOff>295275</xdr:colOff>
                <xdr:row>15</xdr:row>
                <xdr:rowOff>76200</xdr:rowOff>
              </from>
              <to>
                <xdr:col>3</xdr:col>
                <xdr:colOff>600075</xdr:colOff>
                <xdr:row>19</xdr:row>
                <xdr:rowOff>190500</xdr:rowOff>
              </to>
            </anchor>
          </objectPr>
        </oleObject>
      </mc:Choice>
      <mc:Fallback>
        <oleObject progId="Equation.DSMT4" shapeId="409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view="pageLayout" zoomScaleNormal="100" workbookViewId="0">
      <selection activeCell="F5" sqref="F5"/>
    </sheetView>
  </sheetViews>
  <sheetFormatPr defaultRowHeight="16.5" x14ac:dyDescent="0.25"/>
  <cols>
    <col min="1" max="1" width="9.140625" style="1"/>
    <col min="2" max="2" width="10.42578125" style="1" bestFit="1" customWidth="1"/>
    <col min="3" max="4" width="12.7109375" style="1" bestFit="1" customWidth="1"/>
    <col min="5" max="5" width="8.5703125" style="1" customWidth="1"/>
    <col min="6" max="6" width="12.42578125" style="1" bestFit="1" customWidth="1"/>
    <col min="7" max="7" width="8.5703125" style="1" customWidth="1"/>
    <col min="8" max="8" width="9.140625" style="1"/>
    <col min="9" max="9" width="1.5703125" style="1" customWidth="1"/>
    <col min="10" max="10" width="5.28515625" style="1" bestFit="1" customWidth="1"/>
    <col min="11" max="11" width="15.42578125" style="1" bestFit="1" customWidth="1"/>
    <col min="12" max="12" width="9.140625" style="1"/>
    <col min="13" max="13" width="5.28515625" style="1" bestFit="1" customWidth="1"/>
    <col min="14" max="14" width="15.42578125" style="1" bestFit="1" customWidth="1"/>
    <col min="15" max="15" width="9.140625" style="1"/>
    <col min="16" max="16" width="5.28515625" style="1" bestFit="1" customWidth="1"/>
    <col min="17" max="17" width="15.42578125" style="1" bestFit="1" customWidth="1"/>
    <col min="18" max="19" width="9.140625" style="1"/>
    <col min="20" max="20" width="25.85546875" style="1" bestFit="1" customWidth="1"/>
    <col min="21" max="16384" width="9.140625" style="1"/>
  </cols>
  <sheetData>
    <row r="1" spans="1:19" x14ac:dyDescent="0.25">
      <c r="B1" s="2" t="s">
        <v>1</v>
      </c>
      <c r="C1" s="1">
        <f>PI()</f>
        <v>3.1415926535897931</v>
      </c>
      <c r="J1" s="4" t="s">
        <v>4</v>
      </c>
      <c r="K1" s="1">
        <v>10</v>
      </c>
      <c r="M1" s="4" t="s">
        <v>4</v>
      </c>
      <c r="N1" s="1">
        <v>13</v>
      </c>
      <c r="P1" s="4" t="s">
        <v>4</v>
      </c>
      <c r="Q1" s="1">
        <v>9</v>
      </c>
    </row>
    <row r="2" spans="1:19" ht="19.5" x14ac:dyDescent="0.25">
      <c r="B2" s="1" t="s">
        <v>2</v>
      </c>
      <c r="C2" s="3">
        <v>8.8541878176099993E-12</v>
      </c>
      <c r="J2" s="4" t="s">
        <v>5</v>
      </c>
      <c r="K2" s="1">
        <v>3</v>
      </c>
      <c r="M2" s="4" t="s">
        <v>5</v>
      </c>
      <c r="N2" s="1">
        <v>9</v>
      </c>
      <c r="P2" s="4" t="s">
        <v>5</v>
      </c>
      <c r="Q2" s="1">
        <v>8</v>
      </c>
      <c r="S2"/>
    </row>
    <row r="3" spans="1:19" ht="19.5" x14ac:dyDescent="0.25">
      <c r="B3" s="1" t="s">
        <v>40</v>
      </c>
      <c r="C3" s="3">
        <v>1.25663706144E-6</v>
      </c>
      <c r="J3" s="4" t="s">
        <v>7</v>
      </c>
      <c r="K3" s="1">
        <v>10</v>
      </c>
      <c r="M3" s="4" t="s">
        <v>7</v>
      </c>
      <c r="N3" s="1">
        <v>13</v>
      </c>
      <c r="P3" s="4" t="s">
        <v>7</v>
      </c>
      <c r="Q3" s="1">
        <v>9</v>
      </c>
    </row>
    <row r="4" spans="1:19" x14ac:dyDescent="0.25">
      <c r="B4" s="4"/>
      <c r="C4" s="4"/>
      <c r="D4" s="4"/>
      <c r="E4" s="4"/>
      <c r="F4" s="4"/>
      <c r="G4" s="4"/>
      <c r="H4" s="4"/>
      <c r="J4" s="4" t="s">
        <v>8</v>
      </c>
      <c r="K4" s="1">
        <v>5</v>
      </c>
      <c r="M4" s="4" t="s">
        <v>8</v>
      </c>
      <c r="N4" s="1">
        <v>3</v>
      </c>
      <c r="P4" s="4" t="s">
        <v>8</v>
      </c>
      <c r="Q4" s="1">
        <v>0</v>
      </c>
    </row>
    <row r="5" spans="1:19" x14ac:dyDescent="0.25">
      <c r="A5" s="4" t="s">
        <v>16</v>
      </c>
      <c r="B5" s="4" t="s">
        <v>41</v>
      </c>
      <c r="C5" s="4" t="s">
        <v>19</v>
      </c>
      <c r="D5" s="5" t="s">
        <v>20</v>
      </c>
      <c r="E5" s="4"/>
      <c r="H5" s="4"/>
      <c r="J5" s="4"/>
      <c r="K5" s="1" t="s">
        <v>3</v>
      </c>
      <c r="M5" s="4"/>
      <c r="N5" s="1" t="s">
        <v>3</v>
      </c>
      <c r="P5" s="4"/>
    </row>
    <row r="6" spans="1:19" x14ac:dyDescent="0.25">
      <c r="A6" s="4">
        <v>1</v>
      </c>
      <c r="B6" s="12">
        <v>13</v>
      </c>
      <c r="C6" s="6">
        <f>((K6))</f>
        <v>73.30075576600639</v>
      </c>
      <c r="D6" s="6">
        <f>((K8))</f>
        <v>116.56505117707799</v>
      </c>
      <c r="J6" s="4" t="s">
        <v>10</v>
      </c>
      <c r="K6" s="10">
        <f>DEGREES(ATAN(K1/K2))</f>
        <v>73.30075576600639</v>
      </c>
      <c r="L6" s="1" t="s">
        <v>12</v>
      </c>
      <c r="M6" s="4" t="s">
        <v>10</v>
      </c>
      <c r="N6" s="10">
        <f>DEGREES(ATAN(N1/N2))</f>
        <v>55.304846468766037</v>
      </c>
      <c r="O6" s="1" t="s">
        <v>12</v>
      </c>
      <c r="P6" s="4" t="s">
        <v>10</v>
      </c>
      <c r="Q6" s="10">
        <f>DEGREES(ATAN(Q1/Q2))</f>
        <v>48.366460663429805</v>
      </c>
      <c r="R6" s="1" t="s">
        <v>12</v>
      </c>
    </row>
    <row r="7" spans="1:19" x14ac:dyDescent="0.25">
      <c r="A7" s="4">
        <v>2</v>
      </c>
      <c r="B7" s="12">
        <v>-17</v>
      </c>
      <c r="C7" s="6">
        <f>((N6))</f>
        <v>55.304846468766037</v>
      </c>
      <c r="D7" s="6">
        <f>((N8))</f>
        <v>102.9946167919165</v>
      </c>
      <c r="J7" s="4"/>
      <c r="K7" s="1" t="s">
        <v>6</v>
      </c>
      <c r="M7" s="4"/>
      <c r="N7" s="1" t="s">
        <v>6</v>
      </c>
      <c r="P7" s="4"/>
      <c r="Q7" s="1" t="s">
        <v>6</v>
      </c>
    </row>
    <row r="8" spans="1:19" x14ac:dyDescent="0.25">
      <c r="A8" s="4">
        <v>3</v>
      </c>
      <c r="B8" s="12">
        <v>-15</v>
      </c>
      <c r="C8" s="6">
        <f>((Q6))</f>
        <v>48.366460663429805</v>
      </c>
      <c r="D8" s="6">
        <f>((Q8))</f>
        <v>90</v>
      </c>
      <c r="J8" s="5" t="s">
        <v>11</v>
      </c>
      <c r="K8" s="10">
        <f>180-DEGREES(ATAN(K3/K4))</f>
        <v>116.56505117707799</v>
      </c>
      <c r="L8" s="1" t="s">
        <v>12</v>
      </c>
      <c r="M8" s="5" t="s">
        <v>11</v>
      </c>
      <c r="N8" s="10">
        <f>180-DEGREES(ATAN(N3/N4))</f>
        <v>102.9946167919165</v>
      </c>
      <c r="O8" s="1" t="s">
        <v>12</v>
      </c>
      <c r="P8" s="5" t="s">
        <v>11</v>
      </c>
      <c r="Q8" s="10">
        <v>90</v>
      </c>
      <c r="R8" s="1" t="s">
        <v>12</v>
      </c>
    </row>
    <row r="9" spans="1:19" x14ac:dyDescent="0.25">
      <c r="B9" s="4"/>
      <c r="C9" s="4"/>
      <c r="D9" s="5"/>
      <c r="E9" s="5"/>
      <c r="F9" s="5"/>
      <c r="G9" s="4"/>
      <c r="H9" s="4"/>
    </row>
    <row r="10" spans="1:19" x14ac:dyDescent="0.25">
      <c r="B10" s="4" t="s">
        <v>16</v>
      </c>
      <c r="C10" s="4" t="s">
        <v>42</v>
      </c>
      <c r="D10" s="4" t="s">
        <v>43</v>
      </c>
      <c r="E10" s="1" t="s">
        <v>28</v>
      </c>
      <c r="F10" s="4" t="s">
        <v>44</v>
      </c>
      <c r="G10" s="1" t="s">
        <v>28</v>
      </c>
      <c r="H10" s="4"/>
    </row>
    <row r="11" spans="1:19" x14ac:dyDescent="0.25">
      <c r="B11" s="4">
        <v>1</v>
      </c>
      <c r="C11" s="7">
        <f>($C$3*B6)/(2*$C$1)</f>
        <v>2.6000000000084471E-6</v>
      </c>
      <c r="D11" s="16">
        <f>C11*(RADIANS(C6)-RADIANS(D6))</f>
        <v>-1.9632714490509278E-6</v>
      </c>
      <c r="E11" s="13" t="s">
        <v>32</v>
      </c>
      <c r="F11" s="16">
        <f>C11*LN(SIN(RADIANS(C6))/SIN(RADIANS(D6)))</f>
        <v>1.7805561159568331E-7</v>
      </c>
      <c r="G11" s="13" t="s">
        <v>33</v>
      </c>
      <c r="H11" s="11"/>
      <c r="K11" s="8"/>
    </row>
    <row r="12" spans="1:19" x14ac:dyDescent="0.25">
      <c r="B12" s="4">
        <v>2</v>
      </c>
      <c r="C12" s="7">
        <f t="shared" ref="C12:C13" si="0">($C$3*B7)/(2*$C$1)</f>
        <v>-3.4000000000110466E-6</v>
      </c>
      <c r="D12" s="16">
        <f>C12*(RADIANS(C7)-RADIANS(D7))</f>
        <v>2.8299679396493044E-6</v>
      </c>
      <c r="E12" s="13" t="s">
        <v>35</v>
      </c>
      <c r="F12" s="16">
        <f>C12*LN(SIN(RADIANS(C7))/SIN(RADIANS(D7)))</f>
        <v>5.7745152487114998E-7</v>
      </c>
      <c r="G12" s="13" t="s">
        <v>32</v>
      </c>
      <c r="H12" s="17"/>
    </row>
    <row r="13" spans="1:19" x14ac:dyDescent="0.25">
      <c r="B13" s="4">
        <v>3</v>
      </c>
      <c r="C13" s="7">
        <f t="shared" si="0"/>
        <v>-3.0000000000097465E-6</v>
      </c>
      <c r="D13" s="16">
        <f>C13*(RADIANS(C8)-RADIANS(D8))</f>
        <v>2.1799270220522586E-6</v>
      </c>
      <c r="E13" s="13" t="s">
        <v>34</v>
      </c>
      <c r="F13" s="16">
        <f>C13*LN(SIN(RADIANS(C8))/SIN(RADIANS(D8)))</f>
        <v>8.7342688162504072E-7</v>
      </c>
      <c r="G13" s="13" t="s">
        <v>35</v>
      </c>
      <c r="H13" s="17"/>
    </row>
    <row r="14" spans="1:19" x14ac:dyDescent="0.25">
      <c r="B14" s="4" t="s">
        <v>29</v>
      </c>
      <c r="C14" s="21"/>
      <c r="D14" s="18">
        <f>D11*1+F12*1+D13*-1</f>
        <v>-3.5657469462320365E-6</v>
      </c>
      <c r="E14" s="14"/>
      <c r="F14" s="18">
        <f>F11*-1+D12*1+F13*1</f>
        <v>3.525339209678662E-6</v>
      </c>
    </row>
    <row r="15" spans="1:19" x14ac:dyDescent="0.25">
      <c r="C15" s="7"/>
      <c r="D15" s="7"/>
      <c r="F15" s="7"/>
    </row>
    <row r="21" spans="5:6" x14ac:dyDescent="0.25">
      <c r="E21"/>
    </row>
    <row r="22" spans="5:6" x14ac:dyDescent="0.25">
      <c r="F22"/>
    </row>
  </sheetData>
  <pageMargins left="0.25" right="0.25" top="0.75" bottom="0.75" header="0.3" footer="0.3"/>
  <pageSetup paperSize="9" scale="82" orientation="landscape" horizontalDpi="1200" verticalDpi="1200" r:id="rId1"/>
  <headerFooter>
    <oddHeader>&amp;CNaloga 7 - Gregor Nikolić - E5022214</oddHeader>
  </headerFooter>
  <drawing r:id="rId2"/>
  <legacyDrawing r:id="rId3"/>
  <oleObjects>
    <mc:AlternateContent xmlns:mc="http://schemas.openxmlformats.org/markup-compatibility/2006">
      <mc:Choice Requires="x14">
        <oleObject progId="Equation.DSMT4" shapeId="5127" r:id="rId4">
          <objectPr defaultSize="0" autoPict="0" r:id="rId5">
            <anchor moveWithCells="1">
              <from>
                <xdr:col>1</xdr:col>
                <xdr:colOff>57150</xdr:colOff>
                <xdr:row>15</xdr:row>
                <xdr:rowOff>38100</xdr:rowOff>
              </from>
              <to>
                <xdr:col>7</xdr:col>
                <xdr:colOff>523875</xdr:colOff>
                <xdr:row>19</xdr:row>
                <xdr:rowOff>95250</xdr:rowOff>
              </to>
            </anchor>
          </objectPr>
        </oleObject>
      </mc:Choice>
      <mc:Fallback>
        <oleObject progId="Equation.DSMT4" shapeId="51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Naloga 3</vt:lpstr>
      <vt:lpstr>Naloga 4</vt:lpstr>
      <vt:lpstr>Naloga 5</vt:lpstr>
      <vt:lpstr>Naloga 6</vt:lpstr>
      <vt:lpstr>Naloga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Nikolić</dc:creator>
  <cp:lastModifiedBy>Gregor Nikolić</cp:lastModifiedBy>
  <cp:lastPrinted>2016-06-20T21:44:19Z</cp:lastPrinted>
  <dcterms:created xsi:type="dcterms:W3CDTF">2016-06-20T16:05:21Z</dcterms:created>
  <dcterms:modified xsi:type="dcterms:W3CDTF">2016-06-20T21:45:44Z</dcterms:modified>
</cp:coreProperties>
</file>